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9420" windowHeight="4752" activeTab="0"/>
  </bookViews>
  <sheets>
    <sheet name="Cost per year" sheetId="1" r:id="rId1"/>
    <sheet name="Time " sheetId="2" r:id="rId2"/>
    <sheet name="Hoja1" sheetId="3" state="hidden" r:id="rId3"/>
  </sheets>
  <definedNames>
    <definedName name="_xlnm.Print_Area" localSheetId="0">'Cost per year'!$A$1:$D$42</definedName>
  </definedNames>
  <calcPr fullCalcOnLoad="1"/>
</workbook>
</file>

<file path=xl/comments1.xml><?xml version="1.0" encoding="utf-8"?>
<comments xmlns="http://schemas.openxmlformats.org/spreadsheetml/2006/main">
  <authors>
    <author>Tracto Caribe</author>
  </authors>
  <commentList>
    <comment ref="B12" authorId="0">
      <text>
        <r>
          <rPr>
            <b/>
            <sz val="10"/>
            <rFont val="Tahoma"/>
            <family val="0"/>
          </rPr>
          <t>Veda:
Put here your yearly production in Tons.</t>
        </r>
      </text>
    </comment>
    <comment ref="B17" authorId="0">
      <text>
        <r>
          <rPr>
            <b/>
            <sz val="10"/>
            <rFont val="Tahoma"/>
            <family val="2"/>
          </rPr>
          <t>Veda:
Put here the max bales for your system (max 18 big square or 24 round bales).</t>
        </r>
      </text>
    </comment>
    <comment ref="B13" authorId="0">
      <text>
        <r>
          <rPr>
            <b/>
            <sz val="10"/>
            <rFont val="Tahoma"/>
            <family val="0"/>
          </rPr>
          <t>Veda:</t>
        </r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Put here the average weight of your </t>
        </r>
        <r>
          <rPr>
            <b/>
            <u val="single"/>
            <sz val="10"/>
            <rFont val="Tahoma"/>
            <family val="2"/>
          </rPr>
          <t>dried</t>
        </r>
        <r>
          <rPr>
            <b/>
            <sz val="10"/>
            <rFont val="Tahoma"/>
            <family val="2"/>
          </rPr>
          <t xml:space="preserve"> bale</t>
        </r>
      </text>
    </comment>
    <comment ref="C37" authorId="0">
      <text>
        <r>
          <rPr>
            <b/>
            <sz val="10"/>
            <rFont val="Tahoma"/>
            <family val="0"/>
          </rPr>
          <t>Veda:
Put here your electricity cost
($ per KW/h).</t>
        </r>
      </text>
    </comment>
    <comment ref="C38" authorId="0">
      <text>
        <r>
          <rPr>
            <b/>
            <sz val="10"/>
            <rFont val="Tahoma"/>
            <family val="2"/>
          </rPr>
          <t>Veda:</t>
        </r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Put here your propane or natural gas cost
($ per galon).</t>
        </r>
      </text>
    </comment>
    <comment ref="B20" authorId="0">
      <text>
        <r>
          <rPr>
            <b/>
            <sz val="10"/>
            <rFont val="Tahoma"/>
            <family val="0"/>
          </rPr>
          <t>Veda:</t>
        </r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Put here the moisture of the bale at the beginning of the cycle.</t>
        </r>
      </text>
    </comment>
    <comment ref="B21" authorId="0">
      <text>
        <r>
          <rPr>
            <b/>
            <sz val="10"/>
            <rFont val="Tahoma"/>
            <family val="0"/>
          </rPr>
          <t>Veda:
Put here the desired final moisture.</t>
        </r>
      </text>
    </comment>
  </commentList>
</comments>
</file>

<file path=xl/sharedStrings.xml><?xml version="1.0" encoding="utf-8"?>
<sst xmlns="http://schemas.openxmlformats.org/spreadsheetml/2006/main" count="55" uniqueCount="55">
  <si>
    <t>Operational data</t>
  </si>
  <si>
    <t>Costs</t>
  </si>
  <si>
    <t>Field data</t>
  </si>
  <si>
    <t>Q.ty</t>
  </si>
  <si>
    <t>(25% of max)</t>
  </si>
  <si>
    <t>Year production (ton)</t>
  </si>
  <si>
    <t>Average cycle time (hours)</t>
  </si>
  <si>
    <t>Total weight per cycle (ton)</t>
  </si>
  <si>
    <t>Electric power (KW)</t>
  </si>
  <si>
    <t>Average thermal power used (BTU/h)</t>
  </si>
  <si>
    <t>Final bale weight (each) (lb.)</t>
  </si>
  <si>
    <t>Number of bales</t>
  </si>
  <si>
    <t>Final Moisture (%)</t>
  </si>
  <si>
    <t>Air flow (CFM)</t>
  </si>
  <si>
    <t>Efficiency correction factor (0 - 1)</t>
  </si>
  <si>
    <t>Total weight (ton.)</t>
  </si>
  <si>
    <t>Drying time</t>
  </si>
  <si>
    <t>Drying Efficiency (oz./CFx1000) :</t>
  </si>
  <si>
    <t>Avrg. Efficiency (lb./h)* :</t>
  </si>
  <si>
    <t>Initial Moisture (%)</t>
  </si>
  <si>
    <t>Time (h)</t>
  </si>
  <si>
    <t>* with correction</t>
  </si>
  <si>
    <t>N.B. in rosso i dati di input</t>
  </si>
  <si>
    <t>Initial moisture %</t>
  </si>
  <si>
    <t>Final moisture %</t>
  </si>
  <si>
    <t>Single Bale weight (lbs)</t>
  </si>
  <si>
    <t>Total time of operation (hours per year)</t>
  </si>
  <si>
    <t>Energy unit cost $</t>
  </si>
  <si>
    <t>Tot. $</t>
  </si>
  <si>
    <t>Bales daily</t>
  </si>
  <si>
    <t>Ton daily</t>
  </si>
  <si>
    <t>Daily Turns</t>
  </si>
  <si>
    <t>Bales per dryer: (Big Square 18-24)</t>
  </si>
  <si>
    <t xml:space="preserve">(Round 4x4 : 24-32) </t>
  </si>
  <si>
    <t>(Round 4x6 / 5x6 : 18-24)</t>
  </si>
  <si>
    <t>AEOLUS "MAXI" DATA (up to five modules)</t>
  </si>
  <si>
    <t>Total cost per cycle</t>
  </si>
  <si>
    <t>Total power consumption (KW/h per cycle)</t>
  </si>
  <si>
    <t>Total fuel consumption (Gal per cycle)</t>
  </si>
  <si>
    <t>Total bales</t>
  </si>
  <si>
    <t>Total cycles</t>
  </si>
  <si>
    <t>Total production cost</t>
  </si>
  <si>
    <t>Working days</t>
  </si>
  <si>
    <t>Cost per ton:</t>
  </si>
  <si>
    <t>Dryer Analysis: Times &amp; Costs</t>
  </si>
  <si>
    <t>Fuel consumption (gal/h)</t>
  </si>
  <si>
    <t>(80 Hp)</t>
  </si>
  <si>
    <t>You will find the results in the black field.</t>
  </si>
  <si>
    <t xml:space="preserve">Fill the red field with your data: </t>
  </si>
  <si>
    <t>1. Yearly production.</t>
  </si>
  <si>
    <t>2. Weight of the dried bale.</t>
  </si>
  <si>
    <t xml:space="preserve">3. Initial moisture. </t>
  </si>
  <si>
    <t>5. KW cost.</t>
  </si>
  <si>
    <t>6. Propane cost by the Gallon.</t>
  </si>
  <si>
    <t>4. Desired final moisture.</t>
  </si>
</sst>
</file>

<file path=xl/styles.xml><?xml version="1.0" encoding="utf-8"?>
<styleSheet xmlns="http://schemas.openxmlformats.org/spreadsheetml/2006/main">
  <numFmts count="57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Bs&quot;\ #,##0_);\(&quot;Bs&quot;\ #,##0\)"/>
    <numFmt numFmtId="181" formatCode="&quot;Bs&quot;\ #,##0_);[Red]\(&quot;Bs&quot;\ #,##0\)"/>
    <numFmt numFmtId="182" formatCode="&quot;Bs&quot;\ #,##0.00_);\(&quot;Bs&quot;\ #,##0.00\)"/>
    <numFmt numFmtId="183" formatCode="&quot;Bs&quot;\ #,##0.00_);[Red]\(&quot;Bs&quot;\ #,##0.00\)"/>
    <numFmt numFmtId="184" formatCode="_(&quot;Bs&quot;\ * #,##0_);_(&quot;Bs&quot;\ * \(#,##0\);_(&quot;Bs&quot;\ * &quot;-&quot;_);_(@_)"/>
    <numFmt numFmtId="185" formatCode="_(&quot;Bs&quot;\ * #,##0.00_);_(&quot;Bs&quot;\ * \(#,##0.00\);_(&quot;Bs&quot;\ * &quot;-&quot;??_);_(@_)"/>
    <numFmt numFmtId="186" formatCode="&quot;€&quot;\ #,##0_);\(&quot;€&quot;\ #,##0\)"/>
    <numFmt numFmtId="187" formatCode="&quot;€&quot;\ #,##0_);[Red]\(&quot;€&quot;\ #,##0\)"/>
    <numFmt numFmtId="188" formatCode="&quot;€&quot;\ #,##0.00_);\(&quot;€&quot;\ #,##0.00\)"/>
    <numFmt numFmtId="189" formatCode="&quot;€&quot;\ #,##0.00_);[Red]\(&quot;€&quot;\ #,##0.00\)"/>
    <numFmt numFmtId="190" formatCode="_(&quot;€&quot;\ * #,##0_);_(&quot;€&quot;\ * \(#,##0\);_(&quot;€&quot;\ * &quot;-&quot;_);_(@_)"/>
    <numFmt numFmtId="191" formatCode="_(&quot;€&quot;\ * #,##0.00_);_(&quot;€&quot;\ * \(#,##0.00\);_(&quot;€&quot;\ * &quot;-&quot;??_);_(@_)"/>
    <numFmt numFmtId="192" formatCode="&quot;L.&quot;\ #,##0;\-&quot;L.&quot;\ #,##0"/>
    <numFmt numFmtId="193" formatCode="&quot;L.&quot;\ #,##0;[Red]\-&quot;L.&quot;\ #,##0"/>
    <numFmt numFmtId="194" formatCode="&quot;L.&quot;\ #,##0.00;\-&quot;L.&quot;\ #,##0.00"/>
    <numFmt numFmtId="195" formatCode="&quot;L.&quot;\ #,##0.00;[Red]\-&quot;L.&quot;\ #,##0.00"/>
    <numFmt numFmtId="196" formatCode="_-&quot;L.&quot;\ * #,##0_-;\-&quot;L.&quot;\ * #,##0_-;_-&quot;L.&quot;\ * &quot;-&quot;_-;_-@_-"/>
    <numFmt numFmtId="197" formatCode="_-&quot;L.&quot;\ * #,##0.00_-;\-&quot;L.&quot;\ * #,##0.00_-;_-&quot;L.&quot;\ * &quot;-&quot;??_-;_-@_-"/>
    <numFmt numFmtId="198" formatCode="_-* #,##0.0_-;\-* #,##0.0_-;_-* &quot;-&quot;_-;_-@_-"/>
    <numFmt numFmtId="199" formatCode="_-* #,##0.00_-;\-* #,##0.00_-;_-* &quot;-&quot;_-;_-@_-"/>
    <numFmt numFmtId="200" formatCode="_-* #,##0.000_-;\-* #,##0.000_-;_-* &quot;-&quot;_-;_-@_-"/>
    <numFmt numFmtId="201" formatCode="0.0%"/>
    <numFmt numFmtId="202" formatCode="_-* #,##0.0_-;\-* #,##0.0_-;_-* &quot;-&quot;?_-;_-@_-"/>
    <numFmt numFmtId="203" formatCode="0.00000"/>
    <numFmt numFmtId="204" formatCode="0.0000"/>
    <numFmt numFmtId="205" formatCode="0.000"/>
    <numFmt numFmtId="206" formatCode="0.0000000"/>
    <numFmt numFmtId="207" formatCode="0.000000"/>
    <numFmt numFmtId="208" formatCode="0.0"/>
    <numFmt numFmtId="209" formatCode="_-* #,##0.0_-;\-* #,##0.0_-;_-* &quot;-&quot;??_-;_-@_-"/>
    <numFmt numFmtId="210" formatCode="_-* #,##0_-;\-* #,##0_-;_-* &quot;-&quot;??_-;_-@_-"/>
    <numFmt numFmtId="211" formatCode="_-* #,##0.0000_-;\-* #,##0.0000_-;_-* &quot;-&quot;_-;_-@_-"/>
    <numFmt numFmtId="212" formatCode="_(* #,##0.0_);_(* \(#,##0.0\);_(* &quot;-&quot;?_);_(@_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u val="single"/>
      <sz val="10"/>
      <name val="Tahoma"/>
      <family val="2"/>
    </font>
    <font>
      <sz val="11"/>
      <name val="Arial"/>
      <family val="0"/>
    </font>
    <font>
      <sz val="11"/>
      <color indexed="10"/>
      <name val="Arial"/>
      <family val="0"/>
    </font>
    <font>
      <b/>
      <sz val="11"/>
      <name val="Arial"/>
      <family val="0"/>
    </font>
    <font>
      <b/>
      <sz val="11"/>
      <color indexed="12"/>
      <name val="Arial"/>
      <family val="2"/>
    </font>
    <font>
      <b/>
      <sz val="11"/>
      <color indexed="17"/>
      <name val="Arial"/>
      <family val="2"/>
    </font>
    <font>
      <sz val="11"/>
      <color indexed="9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07">
    <xf numFmtId="0" fontId="0" fillId="0" borderId="0" xfId="0" applyAlignment="1">
      <alignment/>
    </xf>
    <xf numFmtId="199" fontId="4" fillId="33" borderId="10" xfId="49" applyNumberFormat="1" applyFont="1" applyFill="1" applyBorder="1" applyAlignment="1" applyProtection="1">
      <alignment vertical="top" wrapText="1"/>
      <protection locked="0"/>
    </xf>
    <xf numFmtId="199" fontId="4" fillId="33" borderId="11" xfId="49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1" fontId="4" fillId="33" borderId="12" xfId="49" applyNumberFormat="1" applyFont="1" applyFill="1" applyBorder="1" applyAlignment="1" applyProtection="1">
      <alignment horizontal="right" vertical="top" wrapText="1"/>
      <protection locked="0"/>
    </xf>
    <xf numFmtId="177" fontId="0" fillId="33" borderId="0" xfId="49" applyFont="1" applyFill="1" applyAlignment="1" applyProtection="1">
      <alignment vertical="top" wrapText="1"/>
      <protection/>
    </xf>
    <xf numFmtId="177" fontId="0" fillId="33" borderId="13" xfId="49" applyFont="1" applyFill="1" applyBorder="1" applyAlignment="1" applyProtection="1">
      <alignment vertical="top" wrapText="1"/>
      <protection/>
    </xf>
    <xf numFmtId="177" fontId="0" fillId="33" borderId="0" xfId="49" applyFont="1" applyFill="1" applyBorder="1" applyAlignment="1" applyProtection="1">
      <alignment vertical="top" wrapText="1"/>
      <protection/>
    </xf>
    <xf numFmtId="177" fontId="0" fillId="33" borderId="14" xfId="49" applyFont="1" applyFill="1" applyBorder="1" applyAlignment="1" applyProtection="1">
      <alignment vertical="top" wrapText="1"/>
      <protection/>
    </xf>
    <xf numFmtId="177" fontId="1" fillId="34" borderId="15" xfId="49" applyFont="1" applyFill="1" applyBorder="1" applyAlignment="1" applyProtection="1">
      <alignment horizontal="center" vertical="top" wrapText="1"/>
      <protection/>
    </xf>
    <xf numFmtId="177" fontId="1" fillId="33" borderId="0" xfId="49" applyFont="1" applyFill="1" applyBorder="1" applyAlignment="1" applyProtection="1">
      <alignment horizontal="right" vertical="top" wrapText="1"/>
      <protection/>
    </xf>
    <xf numFmtId="177" fontId="1" fillId="34" borderId="16" xfId="49" applyFont="1" applyFill="1" applyBorder="1" applyAlignment="1" applyProtection="1">
      <alignment horizontal="center" vertical="top" wrapText="1"/>
      <protection/>
    </xf>
    <xf numFmtId="208" fontId="1" fillId="34" borderId="12" xfId="49" applyNumberFormat="1" applyFont="1" applyFill="1" applyBorder="1" applyAlignment="1" applyProtection="1">
      <alignment horizontal="right" vertical="top" wrapText="1"/>
      <protection/>
    </xf>
    <xf numFmtId="177" fontId="1" fillId="34" borderId="15" xfId="49" applyFont="1" applyFill="1" applyBorder="1" applyAlignment="1" applyProtection="1">
      <alignment horizontal="center" vertical="top" wrapText="1"/>
      <protection/>
    </xf>
    <xf numFmtId="177" fontId="1" fillId="33" borderId="14" xfId="49" applyFont="1" applyFill="1" applyBorder="1" applyAlignment="1" applyProtection="1">
      <alignment vertical="top" wrapText="1"/>
      <protection/>
    </xf>
    <xf numFmtId="177" fontId="1" fillId="34" borderId="17" xfId="49" applyFont="1" applyFill="1" applyBorder="1" applyAlignment="1" applyProtection="1">
      <alignment vertical="top" wrapText="1"/>
      <protection/>
    </xf>
    <xf numFmtId="198" fontId="1" fillId="34" borderId="11" xfId="49" applyNumberFormat="1" applyFont="1" applyFill="1" applyBorder="1" applyAlignment="1" applyProtection="1">
      <alignment horizontal="right" vertical="top" wrapText="1"/>
      <protection/>
    </xf>
    <xf numFmtId="177" fontId="1" fillId="33" borderId="0" xfId="49" applyFont="1" applyFill="1" applyBorder="1" applyAlignment="1" applyProtection="1">
      <alignment vertical="top" wrapText="1"/>
      <protection/>
    </xf>
    <xf numFmtId="177" fontId="4" fillId="33" borderId="0" xfId="49" applyFont="1" applyFill="1" applyBorder="1" applyAlignment="1" applyProtection="1">
      <alignment vertical="top" wrapText="1"/>
      <protection/>
    </xf>
    <xf numFmtId="177" fontId="1" fillId="35" borderId="15" xfId="49" applyFont="1" applyFill="1" applyBorder="1" applyAlignment="1" applyProtection="1">
      <alignment horizontal="center" vertical="top" wrapText="1"/>
      <protection/>
    </xf>
    <xf numFmtId="177" fontId="1" fillId="34" borderId="11" xfId="49" applyFont="1" applyFill="1" applyBorder="1" applyAlignment="1" applyProtection="1">
      <alignment vertical="top" wrapText="1"/>
      <protection/>
    </xf>
    <xf numFmtId="177" fontId="0" fillId="33" borderId="0" xfId="49" applyNumberFormat="1" applyFont="1" applyFill="1" applyBorder="1" applyAlignment="1" applyProtection="1">
      <alignment vertical="top" wrapText="1"/>
      <protection/>
    </xf>
    <xf numFmtId="199" fontId="1" fillId="34" borderId="18" xfId="49" applyNumberFormat="1" applyFont="1" applyFill="1" applyBorder="1" applyAlignment="1" applyProtection="1">
      <alignment horizontal="right" vertical="top" wrapText="1"/>
      <protection/>
    </xf>
    <xf numFmtId="177" fontId="0" fillId="33" borderId="19" xfId="49" applyFont="1" applyFill="1" applyBorder="1" applyAlignment="1" applyProtection="1">
      <alignment vertical="top" wrapText="1"/>
      <protection/>
    </xf>
    <xf numFmtId="177" fontId="0" fillId="33" borderId="20" xfId="49" applyNumberFormat="1" applyFont="1" applyFill="1" applyBorder="1" applyAlignment="1" applyProtection="1">
      <alignment vertical="top" wrapText="1"/>
      <protection/>
    </xf>
    <xf numFmtId="0" fontId="8" fillId="33" borderId="0" xfId="0" applyFont="1" applyFill="1" applyAlignment="1">
      <alignment/>
    </xf>
    <xf numFmtId="0" fontId="8" fillId="33" borderId="21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1" fontId="8" fillId="33" borderId="21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1" fontId="8" fillId="33" borderId="0" xfId="0" applyNumberFormat="1" applyFont="1" applyFill="1" applyBorder="1" applyAlignment="1">
      <alignment/>
    </xf>
    <xf numFmtId="0" fontId="10" fillId="33" borderId="24" xfId="0" applyFont="1" applyFill="1" applyBorder="1" applyAlignment="1">
      <alignment/>
    </xf>
    <xf numFmtId="1" fontId="8" fillId="33" borderId="0" xfId="48" applyNumberFormat="1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10" fillId="33" borderId="25" xfId="0" applyFont="1" applyFill="1" applyBorder="1" applyAlignment="1">
      <alignment horizontal="right"/>
    </xf>
    <xf numFmtId="1" fontId="10" fillId="33" borderId="26" xfId="0" applyNumberFormat="1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right"/>
    </xf>
    <xf numFmtId="1" fontId="12" fillId="33" borderId="28" xfId="0" applyNumberFormat="1" applyFont="1" applyFill="1" applyBorder="1" applyAlignment="1">
      <alignment horizontal="center"/>
    </xf>
    <xf numFmtId="1" fontId="12" fillId="33" borderId="29" xfId="0" applyNumberFormat="1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12" fillId="33" borderId="31" xfId="0" applyNumberFormat="1" applyFont="1" applyFill="1" applyBorder="1" applyAlignment="1">
      <alignment horizontal="center"/>
    </xf>
    <xf numFmtId="208" fontId="12" fillId="33" borderId="32" xfId="0" applyNumberFormat="1" applyFont="1" applyFill="1" applyBorder="1" applyAlignment="1">
      <alignment horizontal="center"/>
    </xf>
    <xf numFmtId="208" fontId="12" fillId="33" borderId="33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1" fontId="12" fillId="33" borderId="34" xfId="0" applyNumberFormat="1" applyFont="1" applyFill="1" applyBorder="1" applyAlignment="1">
      <alignment horizontal="center"/>
    </xf>
    <xf numFmtId="208" fontId="12" fillId="33" borderId="28" xfId="0" applyNumberFormat="1" applyFont="1" applyFill="1" applyBorder="1" applyAlignment="1">
      <alignment horizontal="center"/>
    </xf>
    <xf numFmtId="208" fontId="12" fillId="33" borderId="29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1" fontId="8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0" fillId="33" borderId="35" xfId="0" applyFont="1" applyFill="1" applyBorder="1" applyAlignment="1">
      <alignment/>
    </xf>
    <xf numFmtId="1" fontId="11" fillId="33" borderId="27" xfId="0" applyNumberFormat="1" applyFont="1" applyFill="1" applyBorder="1" applyAlignment="1">
      <alignment/>
    </xf>
    <xf numFmtId="1" fontId="11" fillId="33" borderId="33" xfId="0" applyNumberFormat="1" applyFont="1" applyFill="1" applyBorder="1" applyAlignment="1">
      <alignment/>
    </xf>
    <xf numFmtId="0" fontId="10" fillId="33" borderId="36" xfId="0" applyFont="1" applyFill="1" applyBorder="1" applyAlignment="1">
      <alignment/>
    </xf>
    <xf numFmtId="2" fontId="11" fillId="33" borderId="29" xfId="48" applyNumberFormat="1" applyFont="1" applyFill="1" applyBorder="1" applyAlignment="1">
      <alignment/>
    </xf>
    <xf numFmtId="1" fontId="1" fillId="34" borderId="12" xfId="49" applyNumberFormat="1" applyFont="1" applyFill="1" applyBorder="1" applyAlignment="1" applyProtection="1">
      <alignment horizontal="right" vertical="top" wrapText="1"/>
      <protection/>
    </xf>
    <xf numFmtId="177" fontId="1" fillId="34" borderId="16" xfId="49" applyFont="1" applyFill="1" applyBorder="1" applyAlignment="1" applyProtection="1">
      <alignment horizontal="left" vertical="top" wrapText="1"/>
      <protection/>
    </xf>
    <xf numFmtId="1" fontId="4" fillId="33" borderId="10" xfId="49" applyNumberFormat="1" applyFont="1" applyFill="1" applyBorder="1" applyAlignment="1" applyProtection="1">
      <alignment horizontal="right" vertical="top" wrapText="1"/>
      <protection locked="0"/>
    </xf>
    <xf numFmtId="1" fontId="14" fillId="33" borderId="0" xfId="49" applyNumberFormat="1" applyFont="1" applyFill="1" applyBorder="1" applyAlignment="1" applyProtection="1">
      <alignment vertical="top" wrapText="1"/>
      <protection/>
    </xf>
    <xf numFmtId="177" fontId="1" fillId="34" borderId="10" xfId="49" applyNumberFormat="1" applyFont="1" applyFill="1" applyBorder="1" applyAlignment="1" applyProtection="1">
      <alignment horizontal="right" vertical="top" wrapText="1"/>
      <protection/>
    </xf>
    <xf numFmtId="177" fontId="1" fillId="34" borderId="11" xfId="49" applyNumberFormat="1" applyFont="1" applyFill="1" applyBorder="1" applyAlignment="1" applyProtection="1">
      <alignment horizontal="right" vertical="top" wrapText="1"/>
      <protection/>
    </xf>
    <xf numFmtId="177" fontId="1" fillId="35" borderId="18" xfId="49" applyFont="1" applyFill="1" applyBorder="1" applyAlignment="1" applyProtection="1">
      <alignment horizontal="right" vertical="top" wrapText="1"/>
      <protection/>
    </xf>
    <xf numFmtId="199" fontId="1" fillId="34" borderId="19" xfId="49" applyNumberFormat="1" applyFont="1" applyFill="1" applyBorder="1" applyAlignment="1" applyProtection="1">
      <alignment horizontal="right" vertical="top" wrapText="1"/>
      <protection/>
    </xf>
    <xf numFmtId="177" fontId="1" fillId="35" borderId="15" xfId="49" applyFont="1" applyFill="1" applyBorder="1" applyAlignment="1" applyProtection="1">
      <alignment horizontal="right" vertical="top" wrapText="1"/>
      <protection/>
    </xf>
    <xf numFmtId="199" fontId="1" fillId="35" borderId="37" xfId="49" applyNumberFormat="1" applyFont="1" applyFill="1" applyBorder="1" applyAlignment="1" applyProtection="1">
      <alignment horizontal="right" vertical="top" wrapText="1"/>
      <protection/>
    </xf>
    <xf numFmtId="177" fontId="1" fillId="34" borderId="15" xfId="49" applyFont="1" applyFill="1" applyBorder="1" applyAlignment="1" applyProtection="1">
      <alignment horizontal="right" vertical="top" wrapText="1"/>
      <protection/>
    </xf>
    <xf numFmtId="177" fontId="1" fillId="34" borderId="10" xfId="49" applyFont="1" applyFill="1" applyBorder="1" applyAlignment="1" applyProtection="1">
      <alignment horizontal="left" vertical="top" wrapText="1"/>
      <protection/>
    </xf>
    <xf numFmtId="177" fontId="1" fillId="34" borderId="11" xfId="49" applyFont="1" applyFill="1" applyBorder="1" applyAlignment="1" applyProtection="1">
      <alignment horizontal="left" vertical="top" wrapText="1"/>
      <protection/>
    </xf>
    <xf numFmtId="177" fontId="1" fillId="34" borderId="15" xfId="49" applyFont="1" applyFill="1" applyBorder="1" applyAlignment="1" applyProtection="1">
      <alignment horizontal="left" vertical="top" wrapText="1"/>
      <protection/>
    </xf>
    <xf numFmtId="177" fontId="1" fillId="34" borderId="38" xfId="49" applyFont="1" applyFill="1" applyBorder="1" applyAlignment="1" applyProtection="1">
      <alignment horizontal="left" vertical="top" wrapText="1"/>
      <protection/>
    </xf>
    <xf numFmtId="177" fontId="4" fillId="33" borderId="30" xfId="49" applyFont="1" applyFill="1" applyBorder="1" applyAlignment="1" applyProtection="1">
      <alignment horizontal="right" vertical="top" wrapText="1"/>
      <protection locked="0"/>
    </xf>
    <xf numFmtId="177" fontId="1" fillId="34" borderId="39" xfId="49" applyFont="1" applyFill="1" applyBorder="1" applyAlignment="1" applyProtection="1">
      <alignment horizontal="left" vertical="top" wrapText="1"/>
      <protection/>
    </xf>
    <xf numFmtId="177" fontId="1" fillId="34" borderId="10" xfId="49" applyFont="1" applyFill="1" applyBorder="1" applyAlignment="1" applyProtection="1">
      <alignment vertical="top" wrapText="1"/>
      <protection/>
    </xf>
    <xf numFmtId="177" fontId="1" fillId="34" borderId="12" xfId="49" applyFont="1" applyFill="1" applyBorder="1" applyAlignment="1" applyProtection="1">
      <alignment vertical="top" wrapText="1"/>
      <protection/>
    </xf>
    <xf numFmtId="177" fontId="1" fillId="34" borderId="40" xfId="49" applyNumberFormat="1" applyFont="1" applyFill="1" applyBorder="1" applyAlignment="1" applyProtection="1">
      <alignment horizontal="right" vertical="top" wrapText="1"/>
      <protection/>
    </xf>
    <xf numFmtId="177" fontId="1" fillId="34" borderId="30" xfId="49" applyFont="1" applyFill="1" applyBorder="1" applyAlignment="1" applyProtection="1">
      <alignment horizontal="center" vertical="top" wrapText="1"/>
      <protection/>
    </xf>
    <xf numFmtId="177" fontId="1" fillId="34" borderId="11" xfId="49" applyFont="1" applyFill="1" applyBorder="1" applyAlignment="1" applyProtection="1">
      <alignment horizontal="center" vertical="top" wrapText="1"/>
      <protection/>
    </xf>
    <xf numFmtId="199" fontId="1" fillId="35" borderId="10" xfId="49" applyNumberFormat="1" applyFont="1" applyFill="1" applyBorder="1" applyAlignment="1" applyProtection="1">
      <alignment horizontal="right" vertical="top" wrapText="1"/>
      <protection/>
    </xf>
    <xf numFmtId="199" fontId="1" fillId="35" borderId="11" xfId="49" applyNumberFormat="1" applyFont="1" applyFill="1" applyBorder="1" applyAlignment="1" applyProtection="1">
      <alignment horizontal="right" vertical="top" wrapText="1"/>
      <protection/>
    </xf>
    <xf numFmtId="177" fontId="1" fillId="34" borderId="25" xfId="49" applyFont="1" applyFill="1" applyBorder="1" applyAlignment="1" applyProtection="1">
      <alignment vertical="top" wrapText="1"/>
      <protection/>
    </xf>
    <xf numFmtId="1" fontId="1" fillId="34" borderId="30" xfId="49" applyNumberFormat="1" applyFont="1" applyFill="1" applyBorder="1" applyAlignment="1" applyProtection="1">
      <alignment vertical="top" wrapText="1"/>
      <protection/>
    </xf>
    <xf numFmtId="177" fontId="1" fillId="34" borderId="12" xfId="49" applyFont="1" applyFill="1" applyBorder="1" applyAlignment="1" applyProtection="1">
      <alignment horizontal="right" vertical="top" wrapText="1"/>
      <protection/>
    </xf>
    <xf numFmtId="177" fontId="1" fillId="34" borderId="18" xfId="49" applyFont="1" applyFill="1" applyBorder="1" applyAlignment="1" applyProtection="1">
      <alignment horizontal="right" vertical="top" wrapText="1"/>
      <protection/>
    </xf>
    <xf numFmtId="1" fontId="1" fillId="34" borderId="11" xfId="49" applyNumberFormat="1" applyFont="1" applyFill="1" applyBorder="1" applyAlignment="1" applyProtection="1">
      <alignment horizontal="right" vertical="top" wrapText="1"/>
      <protection/>
    </xf>
    <xf numFmtId="177" fontId="3" fillId="33" borderId="41" xfId="49" applyFont="1" applyFill="1" applyBorder="1" applyAlignment="1" applyProtection="1">
      <alignment horizontal="center" vertical="top" wrapText="1"/>
      <protection/>
    </xf>
    <xf numFmtId="177" fontId="3" fillId="33" borderId="42" xfId="49" applyFont="1" applyFill="1" applyBorder="1" applyAlignment="1" applyProtection="1">
      <alignment horizontal="center" vertical="top" wrapText="1"/>
      <protection/>
    </xf>
    <xf numFmtId="177" fontId="3" fillId="33" borderId="37" xfId="49" applyFont="1" applyFill="1" applyBorder="1" applyAlignment="1" applyProtection="1">
      <alignment horizontal="center" vertical="top" wrapText="1"/>
      <protection/>
    </xf>
    <xf numFmtId="177" fontId="4" fillId="33" borderId="16" xfId="49" applyFont="1" applyFill="1" applyBorder="1" applyAlignment="1" applyProtection="1">
      <alignment horizontal="right" vertical="top" wrapText="1"/>
      <protection locked="0"/>
    </xf>
    <xf numFmtId="177" fontId="4" fillId="33" borderId="39" xfId="49" applyFont="1" applyFill="1" applyBorder="1" applyAlignment="1" applyProtection="1">
      <alignment horizontal="right" vertical="top" wrapText="1"/>
      <protection locked="0"/>
    </xf>
    <xf numFmtId="177" fontId="4" fillId="33" borderId="10" xfId="49" applyFont="1" applyFill="1" applyBorder="1" applyAlignment="1" applyProtection="1">
      <alignment horizontal="right" vertical="top" wrapText="1"/>
      <protection locked="0"/>
    </xf>
    <xf numFmtId="0" fontId="10" fillId="33" borderId="41" xfId="0" applyFont="1" applyFill="1" applyBorder="1" applyAlignment="1">
      <alignment horizontal="center"/>
    </xf>
    <xf numFmtId="0" fontId="10" fillId="33" borderId="42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0" fontId="10" fillId="33" borderId="43" xfId="0" applyFont="1" applyFill="1" applyBorder="1" applyAlignment="1">
      <alignment horizontal="center"/>
    </xf>
    <xf numFmtId="0" fontId="10" fillId="33" borderId="44" xfId="0" applyFont="1" applyFill="1" applyBorder="1" applyAlignment="1">
      <alignment horizontal="center"/>
    </xf>
    <xf numFmtId="177" fontId="17" fillId="36" borderId="16" xfId="49" applyFont="1" applyFill="1" applyBorder="1" applyAlignment="1" applyProtection="1">
      <alignment vertical="top" wrapText="1"/>
      <protection/>
    </xf>
    <xf numFmtId="177" fontId="1" fillId="36" borderId="39" xfId="49" applyFont="1" applyFill="1" applyBorder="1" applyAlignment="1" applyProtection="1">
      <alignment vertical="top" wrapText="1"/>
      <protection/>
    </xf>
    <xf numFmtId="177" fontId="1" fillId="36" borderId="18" xfId="49" applyFont="1" applyFill="1" applyBorder="1" applyAlignment="1" applyProtection="1">
      <alignment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0</xdr:col>
      <xdr:colOff>2114550</xdr:colOff>
      <xdr:row>5</xdr:row>
      <xdr:rowOff>57150</xdr:rowOff>
    </xdr:to>
    <xdr:pic>
      <xdr:nvPicPr>
        <xdr:cNvPr id="1" name="3 Imagen" descr="header_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2095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390525</xdr:colOff>
      <xdr:row>2</xdr:row>
      <xdr:rowOff>9525</xdr:rowOff>
    </xdr:from>
    <xdr:to>
      <xdr:col>8</xdr:col>
      <xdr:colOff>28575</xdr:colOff>
      <xdr:row>6</xdr:row>
      <xdr:rowOff>19050</xdr:rowOff>
    </xdr:to>
    <xdr:pic>
      <xdr:nvPicPr>
        <xdr:cNvPr id="1" name="2 Imagen" descr="header_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361950"/>
          <a:ext cx="2085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8:G52"/>
  <sheetViews>
    <sheetView tabSelected="1" zoomScalePageLayoutView="0" workbookViewId="0" topLeftCell="A34">
      <selection activeCell="B47" sqref="B47"/>
    </sheetView>
  </sheetViews>
  <sheetFormatPr defaultColWidth="9.140625" defaultRowHeight="12.75"/>
  <cols>
    <col min="1" max="1" width="40.7109375" style="6" customWidth="1"/>
    <col min="2" max="2" width="16.140625" style="6" customWidth="1"/>
    <col min="3" max="3" width="21.8515625" style="6" customWidth="1"/>
    <col min="4" max="4" width="16.421875" style="6" customWidth="1"/>
    <col min="5" max="5" width="14.57421875" style="6" customWidth="1"/>
    <col min="6" max="6" width="13.57421875" style="6" customWidth="1"/>
    <col min="7" max="7" width="17.00390625" style="6" customWidth="1"/>
    <col min="8" max="8" width="17.8515625" style="6" customWidth="1"/>
    <col min="9" max="9" width="14.8515625" style="6" customWidth="1"/>
    <col min="10" max="10" width="12.00390625" style="6" customWidth="1"/>
    <col min="11" max="16384" width="9.140625" style="6" customWidth="1"/>
  </cols>
  <sheetData>
    <row r="1" ht="12.75"/>
    <row r="2" ht="12.75"/>
    <row r="3" ht="12.75"/>
    <row r="4" ht="12.75"/>
    <row r="5" ht="12.75"/>
    <row r="6" ht="12.75"/>
    <row r="7" ht="13.5" thickBot="1"/>
    <row r="8" spans="1:4" ht="18.75" thickBot="1">
      <c r="A8" s="93" t="s">
        <v>44</v>
      </c>
      <c r="B8" s="94"/>
      <c r="C8" s="94"/>
      <c r="D8" s="95"/>
    </row>
    <row r="9" spans="1:4" ht="12.75">
      <c r="A9" s="7"/>
      <c r="B9" s="8"/>
      <c r="C9" s="8"/>
      <c r="D9" s="9"/>
    </row>
    <row r="10" spans="1:4" ht="13.5" thickBot="1">
      <c r="A10" s="7"/>
      <c r="B10" s="8"/>
      <c r="C10" s="8"/>
      <c r="D10" s="9"/>
    </row>
    <row r="11" spans="1:4" ht="13.5" thickBot="1">
      <c r="A11" s="10" t="s">
        <v>2</v>
      </c>
      <c r="B11" s="8"/>
      <c r="C11" s="8"/>
      <c r="D11" s="9"/>
    </row>
    <row r="12" spans="1:4" ht="12.75">
      <c r="A12" s="75" t="s">
        <v>5</v>
      </c>
      <c r="B12" s="79">
        <v>4000</v>
      </c>
      <c r="C12" s="8"/>
      <c r="D12" s="9"/>
    </row>
    <row r="13" spans="1:4" ht="12.75">
      <c r="A13" s="82" t="s">
        <v>25</v>
      </c>
      <c r="B13" s="5">
        <v>1150</v>
      </c>
      <c r="C13" s="67">
        <f>18/B22</f>
        <v>4.148202341137124</v>
      </c>
      <c r="D13" s="9"/>
    </row>
    <row r="14" spans="1:4" ht="13.5" thickBot="1">
      <c r="A14" s="76" t="s">
        <v>39</v>
      </c>
      <c r="B14" s="92">
        <f>B12*2000/B13</f>
        <v>6956.521739130435</v>
      </c>
      <c r="C14" s="8"/>
      <c r="D14" s="9"/>
    </row>
    <row r="15" spans="1:4" ht="13.5" thickBot="1">
      <c r="A15" s="7"/>
      <c r="B15" s="11"/>
      <c r="C15" s="8"/>
      <c r="D15" s="9"/>
    </row>
    <row r="16" spans="1:4" ht="21" customHeight="1" thickBot="1">
      <c r="A16" s="77" t="s">
        <v>35</v>
      </c>
      <c r="B16" s="11"/>
      <c r="C16" s="8"/>
      <c r="D16" s="9"/>
    </row>
    <row r="17" spans="1:4" ht="12.75">
      <c r="A17" s="65" t="s">
        <v>32</v>
      </c>
      <c r="B17" s="96">
        <v>20</v>
      </c>
      <c r="C17" s="8"/>
      <c r="D17" s="9"/>
    </row>
    <row r="18" spans="1:4" ht="12.75">
      <c r="A18" s="80" t="s">
        <v>33</v>
      </c>
      <c r="B18" s="97"/>
      <c r="C18" s="8"/>
      <c r="D18" s="9"/>
    </row>
    <row r="19" spans="1:4" ht="12.75">
      <c r="A19" s="75" t="s">
        <v>34</v>
      </c>
      <c r="B19" s="98"/>
      <c r="C19" s="8"/>
      <c r="D19" s="9"/>
    </row>
    <row r="20" spans="1:4" ht="12.75">
      <c r="A20" s="81" t="s">
        <v>23</v>
      </c>
      <c r="B20" s="66">
        <v>25</v>
      </c>
      <c r="C20" s="8"/>
      <c r="D20" s="9"/>
    </row>
    <row r="21" spans="1:4" ht="12.75">
      <c r="A21" s="81" t="s">
        <v>24</v>
      </c>
      <c r="B21" s="5">
        <v>12</v>
      </c>
      <c r="C21" s="8"/>
      <c r="D21" s="9"/>
    </row>
    <row r="22" spans="1:4" ht="12.75">
      <c r="A22" s="82" t="s">
        <v>6</v>
      </c>
      <c r="B22" s="13">
        <f>('Time '!B3*'Time '!B4*(B20-'Time '!B5)/(100-B20))/'Time '!E13</f>
        <v>4.33922902494331</v>
      </c>
      <c r="C22" s="8"/>
      <c r="D22" s="9"/>
    </row>
    <row r="23" spans="1:4" ht="12.75">
      <c r="A23" s="82" t="s">
        <v>31</v>
      </c>
      <c r="B23" s="64">
        <f>IF(C13&gt;5,5,18/B22)</f>
        <v>4.148202341137124</v>
      </c>
      <c r="C23" s="8"/>
      <c r="D23" s="9"/>
    </row>
    <row r="24" spans="1:4" ht="12.75">
      <c r="A24" s="82" t="s">
        <v>7</v>
      </c>
      <c r="B24" s="13">
        <f>B17*B13/2000</f>
        <v>11.5</v>
      </c>
      <c r="C24" s="8"/>
      <c r="D24" s="9"/>
    </row>
    <row r="25" spans="1:4" ht="12.75">
      <c r="A25" s="82" t="s">
        <v>29</v>
      </c>
      <c r="B25" s="64">
        <f>ROUND(B23,0)*B17</f>
        <v>80</v>
      </c>
      <c r="C25" s="8"/>
      <c r="D25" s="9"/>
    </row>
    <row r="26" spans="1:4" ht="13.5" thickBot="1">
      <c r="A26" s="82" t="s">
        <v>30</v>
      </c>
      <c r="B26" s="13">
        <f>B25*B13/2000</f>
        <v>46</v>
      </c>
      <c r="C26" s="8"/>
      <c r="D26" s="9"/>
    </row>
    <row r="27" spans="1:4" ht="12.75">
      <c r="A27" s="82" t="s">
        <v>8</v>
      </c>
      <c r="B27" s="83">
        <v>60</v>
      </c>
      <c r="C27" s="84" t="s">
        <v>46</v>
      </c>
      <c r="D27" s="15"/>
    </row>
    <row r="28" spans="1:4" ht="14.25" customHeight="1" thickBot="1">
      <c r="A28" s="82" t="s">
        <v>9</v>
      </c>
      <c r="B28" s="83">
        <v>1000000</v>
      </c>
      <c r="C28" s="85" t="s">
        <v>4</v>
      </c>
      <c r="D28" s="15"/>
    </row>
    <row r="29" spans="1:4" ht="13.5" thickBot="1">
      <c r="A29" s="21" t="s">
        <v>45</v>
      </c>
      <c r="B29" s="17">
        <f>B28/91547</f>
        <v>10.923350847105858</v>
      </c>
      <c r="C29" s="18"/>
      <c r="D29" s="15"/>
    </row>
    <row r="30" spans="1:4" ht="13.5" thickBot="1">
      <c r="A30" s="7"/>
      <c r="B30" s="19"/>
      <c r="C30" s="18"/>
      <c r="D30" s="15"/>
    </row>
    <row r="31" spans="1:4" ht="12.75" customHeight="1" thickBot="1">
      <c r="A31" s="12" t="s">
        <v>0</v>
      </c>
      <c r="B31" s="18"/>
      <c r="C31" s="18"/>
      <c r="D31" s="15"/>
    </row>
    <row r="32" spans="1:4" ht="25.5">
      <c r="A32" s="88" t="s">
        <v>26</v>
      </c>
      <c r="B32" s="89">
        <f>B12/B24*B22</f>
        <v>1509.297052154195</v>
      </c>
      <c r="C32" s="18"/>
      <c r="D32" s="15"/>
    </row>
    <row r="33" spans="1:4" ht="12.75">
      <c r="A33" s="78" t="s">
        <v>42</v>
      </c>
      <c r="B33" s="90">
        <f>ROUND(B34,0)/ROUND(B23,0)</f>
        <v>87</v>
      </c>
      <c r="C33" s="8"/>
      <c r="D33" s="9"/>
    </row>
    <row r="34" spans="1:4" ht="13.5" thickBot="1">
      <c r="A34" s="16" t="s">
        <v>40</v>
      </c>
      <c r="B34" s="91">
        <f>B14/B17</f>
        <v>347.82608695652175</v>
      </c>
      <c r="D34" s="9"/>
    </row>
    <row r="35" spans="1:7" ht="13.5" thickBot="1">
      <c r="A35" s="7"/>
      <c r="B35" s="18"/>
      <c r="C35" s="18"/>
      <c r="D35" s="15"/>
      <c r="G35" s="8"/>
    </row>
    <row r="36" spans="1:4" ht="12.75" customHeight="1" thickBot="1">
      <c r="A36" s="10" t="s">
        <v>1</v>
      </c>
      <c r="B36" s="14" t="s">
        <v>3</v>
      </c>
      <c r="C36" s="14" t="s">
        <v>27</v>
      </c>
      <c r="D36" s="20" t="s">
        <v>28</v>
      </c>
    </row>
    <row r="37" spans="1:4" ht="25.5">
      <c r="A37" s="75" t="s">
        <v>37</v>
      </c>
      <c r="B37" s="68">
        <f>B27*B22</f>
        <v>260.3537414965986</v>
      </c>
      <c r="C37" s="1">
        <v>0.34</v>
      </c>
      <c r="D37" s="86">
        <f>B37*C37</f>
        <v>88.52027210884354</v>
      </c>
    </row>
    <row r="38" spans="1:4" ht="26.25" thickBot="1">
      <c r="A38" s="76" t="s">
        <v>38</v>
      </c>
      <c r="B38" s="69">
        <f>B29*B22</f>
        <v>47.39892104540083</v>
      </c>
      <c r="C38" s="2">
        <v>1.4</v>
      </c>
      <c r="D38" s="87">
        <f>B38*C38</f>
        <v>66.35848946356116</v>
      </c>
    </row>
    <row r="39" spans="1:4" ht="13.5" thickBot="1">
      <c r="A39" s="7"/>
      <c r="B39" s="22"/>
      <c r="C39" s="23" t="s">
        <v>36</v>
      </c>
      <c r="D39" s="70">
        <f>SUM(D37:D38)</f>
        <v>154.8787615724047</v>
      </c>
    </row>
    <row r="40" spans="1:4" ht="26.25" thickBot="1">
      <c r="A40" s="7"/>
      <c r="B40" s="22"/>
      <c r="C40" s="71" t="s">
        <v>41</v>
      </c>
      <c r="D40" s="72">
        <f>D39*B34</f>
        <v>53870.873590401636</v>
      </c>
    </row>
    <row r="41" spans="1:4" ht="13.5" thickBot="1">
      <c r="A41" s="24"/>
      <c r="B41" s="25"/>
      <c r="C41" s="74" t="s">
        <v>43</v>
      </c>
      <c r="D41" s="73">
        <f>D39/B24</f>
        <v>13.46771839760041</v>
      </c>
    </row>
    <row r="42" ht="13.5" thickBot="1"/>
    <row r="43" ht="31.5">
      <c r="A43" s="104" t="s">
        <v>48</v>
      </c>
    </row>
    <row r="44" ht="12.75">
      <c r="A44" s="105"/>
    </row>
    <row r="45" ht="12.75">
      <c r="A45" s="105" t="s">
        <v>49</v>
      </c>
    </row>
    <row r="46" ht="12.75">
      <c r="A46" s="105" t="s">
        <v>50</v>
      </c>
    </row>
    <row r="47" ht="12.75">
      <c r="A47" s="105" t="s">
        <v>51</v>
      </c>
    </row>
    <row r="48" ht="12.75">
      <c r="A48" s="105" t="s">
        <v>54</v>
      </c>
    </row>
    <row r="49" ht="12.75">
      <c r="A49" s="105" t="s">
        <v>52</v>
      </c>
    </row>
    <row r="50" ht="12.75">
      <c r="A50" s="105" t="s">
        <v>53</v>
      </c>
    </row>
    <row r="51" ht="12.75">
      <c r="A51" s="105"/>
    </row>
    <row r="52" ht="13.5" thickBot="1">
      <c r="A52" s="106" t="s">
        <v>47</v>
      </c>
    </row>
  </sheetData>
  <sheetProtection password="D3EF" sheet="1" objects="1" scenarios="1"/>
  <mergeCells count="2">
    <mergeCell ref="A8:D8"/>
    <mergeCell ref="B17:B19"/>
  </mergeCells>
  <printOptions horizontalCentered="1"/>
  <pageMargins left="0.4724409448818898" right="0.35433070866141736" top="0.35433070866141736" bottom="0.31496062992125984" header="0.3937007874015748" footer="0.5118110236220472"/>
  <pageSetup horizontalDpi="360" verticalDpi="36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J32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35.421875" style="3" customWidth="1"/>
    <col min="2" max="2" width="10.28125" style="4" bestFit="1" customWidth="1"/>
    <col min="3" max="5" width="9.140625" style="3" customWidth="1"/>
    <col min="6" max="6" width="9.28125" style="3" customWidth="1"/>
    <col min="7" max="16384" width="9.140625" style="3" customWidth="1"/>
  </cols>
  <sheetData>
    <row r="1" spans="1:10" ht="13.5">
      <c r="A1" s="33"/>
      <c r="B1" s="34"/>
      <c r="C1" s="27"/>
      <c r="D1" s="28"/>
      <c r="E1" s="28"/>
      <c r="F1" s="28"/>
      <c r="G1" s="28"/>
      <c r="H1" s="28"/>
      <c r="I1" s="28"/>
      <c r="J1" s="29"/>
    </row>
    <row r="2" spans="1:10" ht="14.25" thickBot="1">
      <c r="A2" s="35"/>
      <c r="B2" s="36"/>
      <c r="C2" s="30"/>
      <c r="D2" s="31"/>
      <c r="E2" s="31"/>
      <c r="F2" s="31"/>
      <c r="G2" s="31"/>
      <c r="H2" s="31"/>
      <c r="I2" s="31"/>
      <c r="J2" s="32"/>
    </row>
    <row r="3" spans="1:10" ht="15">
      <c r="A3" s="59" t="s">
        <v>10</v>
      </c>
      <c r="B3" s="60">
        <f>'Cost per year'!B13</f>
        <v>1150</v>
      </c>
      <c r="C3" s="30"/>
      <c r="D3" s="31"/>
      <c r="E3" s="31"/>
      <c r="F3" s="31"/>
      <c r="G3" s="31"/>
      <c r="H3" s="31"/>
      <c r="I3" s="31"/>
      <c r="J3" s="32"/>
    </row>
    <row r="4" spans="1:10" ht="15">
      <c r="A4" s="37" t="s">
        <v>11</v>
      </c>
      <c r="B4" s="61">
        <f>'Cost per year'!B17</f>
        <v>20</v>
      </c>
      <c r="C4" s="30"/>
      <c r="D4" s="31"/>
      <c r="E4" s="31"/>
      <c r="F4" s="31"/>
      <c r="G4" s="31"/>
      <c r="H4" s="31"/>
      <c r="I4" s="31"/>
      <c r="J4" s="32"/>
    </row>
    <row r="5" spans="1:10" ht="15">
      <c r="A5" s="37" t="s">
        <v>12</v>
      </c>
      <c r="B5" s="61">
        <f>'Cost per year'!B21</f>
        <v>12</v>
      </c>
      <c r="C5" s="30"/>
      <c r="D5" s="31"/>
      <c r="E5" s="31"/>
      <c r="F5" s="31"/>
      <c r="G5" s="31"/>
      <c r="H5" s="31"/>
      <c r="I5" s="31"/>
      <c r="J5" s="32"/>
    </row>
    <row r="6" spans="1:10" ht="15">
      <c r="A6" s="37" t="s">
        <v>13</v>
      </c>
      <c r="B6" s="61">
        <v>35000</v>
      </c>
      <c r="C6" s="30"/>
      <c r="D6" s="31"/>
      <c r="E6" s="31"/>
      <c r="F6" s="31"/>
      <c r="G6" s="31"/>
      <c r="H6" s="31"/>
      <c r="I6" s="31"/>
      <c r="J6" s="32"/>
    </row>
    <row r="7" spans="1:10" ht="15">
      <c r="A7" s="37" t="s">
        <v>14</v>
      </c>
      <c r="B7" s="61">
        <v>1</v>
      </c>
      <c r="C7" s="30"/>
      <c r="D7" s="31"/>
      <c r="E7" s="31"/>
      <c r="F7" s="31"/>
      <c r="G7" s="31"/>
      <c r="H7" s="31"/>
      <c r="I7" s="31"/>
      <c r="J7" s="32"/>
    </row>
    <row r="8" spans="1:10" ht="14.25" thickBot="1">
      <c r="A8" s="62" t="s">
        <v>15</v>
      </c>
      <c r="B8" s="63">
        <f>B3*B4/2000</f>
        <v>11.5</v>
      </c>
      <c r="C8" s="30"/>
      <c r="D8" s="31"/>
      <c r="E8" s="31"/>
      <c r="F8" s="31"/>
      <c r="G8" s="31"/>
      <c r="H8" s="31"/>
      <c r="I8" s="31"/>
      <c r="J8" s="32"/>
    </row>
    <row r="9" spans="1:10" ht="14.25" thickBot="1">
      <c r="A9" s="35"/>
      <c r="B9" s="38"/>
      <c r="C9" s="30"/>
      <c r="D9" s="31"/>
      <c r="E9" s="31"/>
      <c r="F9" s="31"/>
      <c r="G9" s="31"/>
      <c r="H9" s="31"/>
      <c r="I9" s="31"/>
      <c r="J9" s="32"/>
    </row>
    <row r="10" spans="1:10" ht="14.25" thickBot="1">
      <c r="A10" s="99" t="s">
        <v>16</v>
      </c>
      <c r="B10" s="100"/>
      <c r="C10" s="100"/>
      <c r="D10" s="100"/>
      <c r="E10" s="100"/>
      <c r="F10" s="100"/>
      <c r="G10" s="100"/>
      <c r="H10" s="100"/>
      <c r="I10" s="100"/>
      <c r="J10" s="101"/>
    </row>
    <row r="11" spans="1:10" ht="14.25" thickBot="1">
      <c r="A11" s="35"/>
      <c r="B11" s="36"/>
      <c r="C11" s="30"/>
      <c r="D11" s="30"/>
      <c r="E11" s="30"/>
      <c r="F11" s="30"/>
      <c r="G11" s="30"/>
      <c r="H11" s="30"/>
      <c r="I11" s="30"/>
      <c r="J11" s="39"/>
    </row>
    <row r="12" spans="1:10" ht="13.5">
      <c r="A12" s="40" t="s">
        <v>17</v>
      </c>
      <c r="B12" s="41">
        <v>4</v>
      </c>
      <c r="C12" s="42">
        <v>5</v>
      </c>
      <c r="D12" s="42">
        <v>6</v>
      </c>
      <c r="E12" s="42">
        <v>7</v>
      </c>
      <c r="F12" s="42">
        <v>8</v>
      </c>
      <c r="G12" s="42">
        <v>9</v>
      </c>
      <c r="H12" s="42">
        <v>10</v>
      </c>
      <c r="I12" s="42">
        <v>11</v>
      </c>
      <c r="J12" s="43">
        <v>12</v>
      </c>
    </row>
    <row r="13" spans="1:10" ht="14.25" thickBot="1">
      <c r="A13" s="44" t="s">
        <v>18</v>
      </c>
      <c r="B13" s="45">
        <f aca="true" t="shared" si="0" ref="B13:J13">((B12/16)*$B$6/1000)*60*$B7</f>
        <v>525</v>
      </c>
      <c r="C13" s="45">
        <f t="shared" si="0"/>
        <v>656.25</v>
      </c>
      <c r="D13" s="45">
        <f t="shared" si="0"/>
        <v>787.5</v>
      </c>
      <c r="E13" s="45">
        <f t="shared" si="0"/>
        <v>918.75</v>
      </c>
      <c r="F13" s="45">
        <f t="shared" si="0"/>
        <v>1050</v>
      </c>
      <c r="G13" s="45">
        <f t="shared" si="0"/>
        <v>1181.25</v>
      </c>
      <c r="H13" s="45">
        <f t="shared" si="0"/>
        <v>1312.5</v>
      </c>
      <c r="I13" s="45">
        <f t="shared" si="0"/>
        <v>1443.75</v>
      </c>
      <c r="J13" s="46">
        <f t="shared" si="0"/>
        <v>1575</v>
      </c>
    </row>
    <row r="14" spans="1:10" ht="13.5">
      <c r="A14" s="47" t="s">
        <v>19</v>
      </c>
      <c r="B14" s="102" t="s">
        <v>20</v>
      </c>
      <c r="C14" s="102"/>
      <c r="D14" s="102"/>
      <c r="E14" s="102"/>
      <c r="F14" s="102"/>
      <c r="G14" s="102"/>
      <c r="H14" s="102"/>
      <c r="I14" s="102"/>
      <c r="J14" s="103"/>
    </row>
    <row r="15" spans="1:10" ht="13.5">
      <c r="A15" s="48">
        <v>20</v>
      </c>
      <c r="B15" s="49">
        <f aca="true" t="shared" si="1" ref="B15:J25">($B$3*$B$4*($A15-$B$5)/(100-$A15))/B$13</f>
        <v>4.380952380952381</v>
      </c>
      <c r="C15" s="50">
        <f t="shared" si="1"/>
        <v>3.5047619047619047</v>
      </c>
      <c r="D15" s="50">
        <f t="shared" si="1"/>
        <v>2.9206349206349205</v>
      </c>
      <c r="E15" s="50">
        <f t="shared" si="1"/>
        <v>2.503401360544218</v>
      </c>
      <c r="F15" s="50">
        <f t="shared" si="1"/>
        <v>2.1904761904761907</v>
      </c>
      <c r="G15" s="50">
        <f t="shared" si="1"/>
        <v>1.947089947089947</v>
      </c>
      <c r="H15" s="50">
        <f t="shared" si="1"/>
        <v>1.7523809523809524</v>
      </c>
      <c r="I15" s="50">
        <f t="shared" si="1"/>
        <v>1.593073593073593</v>
      </c>
      <c r="J15" s="51">
        <f t="shared" si="1"/>
        <v>1.4603174603174602</v>
      </c>
    </row>
    <row r="16" spans="1:10" ht="13.5">
      <c r="A16" s="48">
        <v>25</v>
      </c>
      <c r="B16" s="49">
        <f t="shared" si="1"/>
        <v>7.593650793650793</v>
      </c>
      <c r="C16" s="50">
        <f t="shared" si="1"/>
        <v>6.074920634920635</v>
      </c>
      <c r="D16" s="50">
        <f t="shared" si="1"/>
        <v>5.0624338624338625</v>
      </c>
      <c r="E16" s="50">
        <f t="shared" si="1"/>
        <v>4.33922902494331</v>
      </c>
      <c r="F16" s="50">
        <f t="shared" si="1"/>
        <v>3.7968253968253967</v>
      </c>
      <c r="G16" s="50">
        <f t="shared" si="1"/>
        <v>3.3749559082892415</v>
      </c>
      <c r="H16" s="50">
        <f t="shared" si="1"/>
        <v>3.0374603174603174</v>
      </c>
      <c r="I16" s="50">
        <f t="shared" si="1"/>
        <v>2.7613275613275614</v>
      </c>
      <c r="J16" s="51">
        <f t="shared" si="1"/>
        <v>2.5312169312169313</v>
      </c>
    </row>
    <row r="17" spans="1:10" ht="13.5">
      <c r="A17" s="48">
        <v>30</v>
      </c>
      <c r="B17" s="49">
        <f t="shared" si="1"/>
        <v>11.26530612244898</v>
      </c>
      <c r="C17" s="50">
        <f t="shared" si="1"/>
        <v>9.012244897959185</v>
      </c>
      <c r="D17" s="50">
        <f t="shared" si="1"/>
        <v>7.510204081632653</v>
      </c>
      <c r="E17" s="50">
        <f t="shared" si="1"/>
        <v>6.43731778425656</v>
      </c>
      <c r="F17" s="50">
        <f t="shared" si="1"/>
        <v>5.63265306122449</v>
      </c>
      <c r="G17" s="50">
        <f t="shared" si="1"/>
        <v>5.006802721088436</v>
      </c>
      <c r="H17" s="50">
        <f t="shared" si="1"/>
        <v>4.506122448979593</v>
      </c>
      <c r="I17" s="50">
        <f t="shared" si="1"/>
        <v>4.096474953617811</v>
      </c>
      <c r="J17" s="51">
        <f t="shared" si="1"/>
        <v>3.7551020408163267</v>
      </c>
    </row>
    <row r="18" spans="1:10" ht="13.5">
      <c r="A18" s="48">
        <v>35</v>
      </c>
      <c r="B18" s="49">
        <f t="shared" si="1"/>
        <v>15.501831501831502</v>
      </c>
      <c r="C18" s="50">
        <f t="shared" si="1"/>
        <v>12.401465201465202</v>
      </c>
      <c r="D18" s="50">
        <f t="shared" si="1"/>
        <v>10.334554334554333</v>
      </c>
      <c r="E18" s="50">
        <f t="shared" si="1"/>
        <v>8.858189429618001</v>
      </c>
      <c r="F18" s="50">
        <f t="shared" si="1"/>
        <v>7.750915750915751</v>
      </c>
      <c r="G18" s="50">
        <f t="shared" si="1"/>
        <v>6.88970288970289</v>
      </c>
      <c r="H18" s="50">
        <f t="shared" si="1"/>
        <v>6.200732600732601</v>
      </c>
      <c r="I18" s="50">
        <f t="shared" si="1"/>
        <v>5.637029637029637</v>
      </c>
      <c r="J18" s="51">
        <f t="shared" si="1"/>
        <v>5.167277167277167</v>
      </c>
    </row>
    <row r="19" spans="1:10" ht="13.5">
      <c r="A19" s="48">
        <v>40</v>
      </c>
      <c r="B19" s="49">
        <f t="shared" si="1"/>
        <v>20.444444444444446</v>
      </c>
      <c r="C19" s="50">
        <f t="shared" si="1"/>
        <v>16.355555555555558</v>
      </c>
      <c r="D19" s="50">
        <f t="shared" si="1"/>
        <v>13.62962962962963</v>
      </c>
      <c r="E19" s="50">
        <f t="shared" si="1"/>
        <v>11.682539682539684</v>
      </c>
      <c r="F19" s="50">
        <f t="shared" si="1"/>
        <v>10.222222222222223</v>
      </c>
      <c r="G19" s="50">
        <f t="shared" si="1"/>
        <v>9.086419753086421</v>
      </c>
      <c r="H19" s="50">
        <f t="shared" si="1"/>
        <v>8.177777777777779</v>
      </c>
      <c r="I19" s="50">
        <f t="shared" si="1"/>
        <v>7.434343434343435</v>
      </c>
      <c r="J19" s="51">
        <f t="shared" si="1"/>
        <v>6.814814814814815</v>
      </c>
    </row>
    <row r="20" spans="1:10" ht="13.5">
      <c r="A20" s="48">
        <v>45</v>
      </c>
      <c r="B20" s="49">
        <f t="shared" si="1"/>
        <v>26.285714285714285</v>
      </c>
      <c r="C20" s="50">
        <f t="shared" si="1"/>
        <v>21.02857142857143</v>
      </c>
      <c r="D20" s="50">
        <f t="shared" si="1"/>
        <v>17.523809523809526</v>
      </c>
      <c r="E20" s="50">
        <f t="shared" si="1"/>
        <v>15.020408163265307</v>
      </c>
      <c r="F20" s="50">
        <f t="shared" si="1"/>
        <v>13.142857142857142</v>
      </c>
      <c r="G20" s="50">
        <f t="shared" si="1"/>
        <v>11.682539682539682</v>
      </c>
      <c r="H20" s="50">
        <f t="shared" si="1"/>
        <v>10.514285714285714</v>
      </c>
      <c r="I20" s="50">
        <f t="shared" si="1"/>
        <v>9.558441558441558</v>
      </c>
      <c r="J20" s="51">
        <f t="shared" si="1"/>
        <v>8.761904761904763</v>
      </c>
    </row>
    <row r="21" spans="1:10" ht="13.5">
      <c r="A21" s="48">
        <v>50</v>
      </c>
      <c r="B21" s="49">
        <f t="shared" si="1"/>
        <v>33.2952380952381</v>
      </c>
      <c r="C21" s="50">
        <f t="shared" si="1"/>
        <v>26.636190476190475</v>
      </c>
      <c r="D21" s="50">
        <f t="shared" si="1"/>
        <v>22.196825396825396</v>
      </c>
      <c r="E21" s="50">
        <f t="shared" si="1"/>
        <v>19.025850340136053</v>
      </c>
      <c r="F21" s="50">
        <f t="shared" si="1"/>
        <v>16.64761904761905</v>
      </c>
      <c r="G21" s="50">
        <f t="shared" si="1"/>
        <v>14.797883597883597</v>
      </c>
      <c r="H21" s="50">
        <f t="shared" si="1"/>
        <v>13.318095238095237</v>
      </c>
      <c r="I21" s="50">
        <f t="shared" si="1"/>
        <v>12.107359307359307</v>
      </c>
      <c r="J21" s="51">
        <f t="shared" si="1"/>
        <v>11.098412698412698</v>
      </c>
    </row>
    <row r="22" spans="1:10" ht="13.5">
      <c r="A22" s="48">
        <v>55</v>
      </c>
      <c r="B22" s="49">
        <f t="shared" si="1"/>
        <v>41.86243386243386</v>
      </c>
      <c r="C22" s="50">
        <f t="shared" si="1"/>
        <v>33.48994708994709</v>
      </c>
      <c r="D22" s="50">
        <f t="shared" si="1"/>
        <v>27.908289241622576</v>
      </c>
      <c r="E22" s="50">
        <f t="shared" si="1"/>
        <v>23.921390778533635</v>
      </c>
      <c r="F22" s="50">
        <f t="shared" si="1"/>
        <v>20.93121693121693</v>
      </c>
      <c r="G22" s="50">
        <f t="shared" si="1"/>
        <v>18.605526161081716</v>
      </c>
      <c r="H22" s="50">
        <f t="shared" si="1"/>
        <v>16.744973544973544</v>
      </c>
      <c r="I22" s="50">
        <f t="shared" si="1"/>
        <v>15.222703222703222</v>
      </c>
      <c r="J22" s="51">
        <f t="shared" si="1"/>
        <v>13.954144620811288</v>
      </c>
    </row>
    <row r="23" spans="1:10" ht="13.5">
      <c r="A23" s="48">
        <v>60</v>
      </c>
      <c r="B23" s="49">
        <f t="shared" si="1"/>
        <v>52.57142857142857</v>
      </c>
      <c r="C23" s="50">
        <f t="shared" si="1"/>
        <v>42.05714285714286</v>
      </c>
      <c r="D23" s="50">
        <f t="shared" si="1"/>
        <v>35.04761904761905</v>
      </c>
      <c r="E23" s="50">
        <f t="shared" si="1"/>
        <v>30.040816326530614</v>
      </c>
      <c r="F23" s="50">
        <f t="shared" si="1"/>
        <v>26.285714285714285</v>
      </c>
      <c r="G23" s="50">
        <f t="shared" si="1"/>
        <v>23.365079365079364</v>
      </c>
      <c r="H23" s="50">
        <f t="shared" si="1"/>
        <v>21.02857142857143</v>
      </c>
      <c r="I23" s="50">
        <f t="shared" si="1"/>
        <v>19.116883116883116</v>
      </c>
      <c r="J23" s="51">
        <f t="shared" si="1"/>
        <v>17.523809523809526</v>
      </c>
    </row>
    <row r="24" spans="1:10" ht="13.5">
      <c r="A24" s="48">
        <v>65</v>
      </c>
      <c r="B24" s="49">
        <f t="shared" si="1"/>
        <v>66.34013605442176</v>
      </c>
      <c r="C24" s="50">
        <f t="shared" si="1"/>
        <v>53.072108843537414</v>
      </c>
      <c r="D24" s="50">
        <f t="shared" si="1"/>
        <v>44.22675736961451</v>
      </c>
      <c r="E24" s="50">
        <f t="shared" si="1"/>
        <v>37.9086491739553</v>
      </c>
      <c r="F24" s="50">
        <f t="shared" si="1"/>
        <v>33.17006802721088</v>
      </c>
      <c r="G24" s="50">
        <f t="shared" si="1"/>
        <v>29.48450491307634</v>
      </c>
      <c r="H24" s="50">
        <f t="shared" si="1"/>
        <v>26.536054421768707</v>
      </c>
      <c r="I24" s="50">
        <f t="shared" si="1"/>
        <v>24.12368583797155</v>
      </c>
      <c r="J24" s="51">
        <f t="shared" si="1"/>
        <v>22.113378684807255</v>
      </c>
    </row>
    <row r="25" spans="1:10" ht="14.25" thickBot="1">
      <c r="A25" s="52">
        <v>70</v>
      </c>
      <c r="B25" s="53">
        <f t="shared" si="1"/>
        <v>84.6984126984127</v>
      </c>
      <c r="C25" s="54">
        <f t="shared" si="1"/>
        <v>67.75873015873016</v>
      </c>
      <c r="D25" s="54">
        <f t="shared" si="1"/>
        <v>56.46560846560846</v>
      </c>
      <c r="E25" s="54">
        <f t="shared" si="1"/>
        <v>48.39909297052154</v>
      </c>
      <c r="F25" s="54">
        <f t="shared" si="1"/>
        <v>42.34920634920635</v>
      </c>
      <c r="G25" s="54">
        <f t="shared" si="1"/>
        <v>37.64373897707231</v>
      </c>
      <c r="H25" s="54">
        <f t="shared" si="1"/>
        <v>33.87936507936508</v>
      </c>
      <c r="I25" s="54">
        <f t="shared" si="1"/>
        <v>30.799422799422796</v>
      </c>
      <c r="J25" s="55">
        <f t="shared" si="1"/>
        <v>28.23280423280423</v>
      </c>
    </row>
    <row r="26" spans="1:10" ht="13.5">
      <c r="A26" s="56" t="s">
        <v>21</v>
      </c>
      <c r="B26" s="57"/>
      <c r="C26" s="26"/>
      <c r="D26" s="26"/>
      <c r="E26" s="26"/>
      <c r="F26" s="26"/>
      <c r="G26" s="26"/>
      <c r="H26" s="26"/>
      <c r="I26" s="26"/>
      <c r="J26" s="26"/>
    </row>
    <row r="27" spans="1:10" ht="13.5">
      <c r="A27" s="26"/>
      <c r="B27" s="57"/>
      <c r="C27" s="26"/>
      <c r="D27" s="26"/>
      <c r="E27" s="26"/>
      <c r="F27" s="26"/>
      <c r="G27" s="26"/>
      <c r="H27" s="26"/>
      <c r="I27" s="26"/>
      <c r="J27" s="26"/>
    </row>
    <row r="28" spans="1:10" ht="13.5">
      <c r="A28" s="26"/>
      <c r="B28" s="57"/>
      <c r="C28" s="26"/>
      <c r="D28" s="26"/>
      <c r="E28" s="26"/>
      <c r="F28" s="26"/>
      <c r="G28" s="26"/>
      <c r="H28" s="26"/>
      <c r="I28" s="26"/>
      <c r="J28" s="26"/>
    </row>
    <row r="29" spans="1:10" ht="13.5">
      <c r="A29" s="26"/>
      <c r="B29" s="57"/>
      <c r="C29" s="26"/>
      <c r="D29" s="26"/>
      <c r="E29" s="26"/>
      <c r="F29" s="26"/>
      <c r="G29" s="26"/>
      <c r="H29" s="26"/>
      <c r="I29" s="26"/>
      <c r="J29" s="26"/>
    </row>
    <row r="30" spans="1:10" ht="13.5">
      <c r="A30" s="58" t="s">
        <v>22</v>
      </c>
      <c r="B30" s="57"/>
      <c r="C30" s="26"/>
      <c r="D30" s="26"/>
      <c r="E30" s="26"/>
      <c r="F30" s="26"/>
      <c r="G30" s="26"/>
      <c r="H30" s="26"/>
      <c r="I30" s="26"/>
      <c r="J30" s="26"/>
    </row>
    <row r="31" spans="1:10" ht="13.5">
      <c r="A31" s="26"/>
      <c r="B31" s="57"/>
      <c r="C31" s="26"/>
      <c r="D31" s="26"/>
      <c r="E31" s="26"/>
      <c r="F31" s="26"/>
      <c r="G31" s="26"/>
      <c r="H31" s="26"/>
      <c r="I31" s="26"/>
      <c r="J31" s="26"/>
    </row>
    <row r="32" spans="1:10" ht="13.5">
      <c r="A32" s="26"/>
      <c r="B32" s="57"/>
      <c r="C32" s="26"/>
      <c r="D32" s="26"/>
      <c r="E32" s="26"/>
      <c r="F32" s="26"/>
      <c r="G32" s="26"/>
      <c r="H32" s="26"/>
      <c r="I32" s="26"/>
      <c r="J32" s="26"/>
    </row>
  </sheetData>
  <sheetProtection password="AC2F" sheet="1" objects="1" scenarios="1"/>
  <mergeCells count="2">
    <mergeCell ref="A10:J10"/>
    <mergeCell ref="B14:J1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Raoul Pedretti</dc:creator>
  <cp:keywords/>
  <dc:description/>
  <cp:lastModifiedBy>Tracto Caribe</cp:lastModifiedBy>
  <cp:lastPrinted>2007-02-02T20:08:52Z</cp:lastPrinted>
  <dcterms:created xsi:type="dcterms:W3CDTF">1998-05-18T15:42:11Z</dcterms:created>
  <dcterms:modified xsi:type="dcterms:W3CDTF">2008-03-01T21:31:53Z</dcterms:modified>
  <cp:category/>
  <cp:version/>
  <cp:contentType/>
  <cp:contentStatus/>
</cp:coreProperties>
</file>